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calc sheet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L9" authorId="0">
      <text>
        <r>
          <rPr>
            <sz val="10"/>
            <rFont val="Arial"/>
            <family val="2"/>
          </rPr>
          <t xml:space="preserve">2013 - total number of runners
</t>
        </r>
      </text>
    </comment>
    <comment ref="L16" authorId="0">
      <text>
        <r>
          <rPr>
            <b/>
            <sz val="8"/>
            <color indexed="8"/>
            <rFont val="Tahoma"/>
            <family val="2"/>
          </rPr>
          <t xml:space="preserve">Barry:
</t>
        </r>
        <r>
          <rPr>
            <sz val="8"/>
            <color indexed="8"/>
            <rFont val="Tahoma"/>
            <family val="2"/>
          </rPr>
          <t xml:space="preserve">
2011-- 0 - 65 £0.00
66 - 210 £2.15
above 210 £3.55
3 Juniors count as 1 senior. Now includes helpers that run</t>
        </r>
      </text>
    </comment>
    <comment ref="M16" authorId="0">
      <text>
        <r>
          <rPr>
            <b/>
            <sz val="8"/>
            <color indexed="8"/>
            <rFont val="Tahoma"/>
            <family val="2"/>
          </rPr>
          <t xml:space="preserve">Barry:
</t>
        </r>
        <r>
          <rPr>
            <sz val="8"/>
            <color indexed="8"/>
            <rFont val="Tahoma"/>
            <family val="2"/>
          </rPr>
          <t xml:space="preserve">First 65 adults      No levies
 Next 145 adults    50p per head inc helpers
 All adults over the first 210   £1
juniors £0.00
</t>
        </r>
      </text>
    </comment>
  </commentList>
</comments>
</file>

<file path=xl/sharedStrings.xml><?xml version="1.0" encoding="utf-8"?>
<sst xmlns="http://schemas.openxmlformats.org/spreadsheetml/2006/main" count="74" uniqueCount="56">
  <si>
    <t>Harlequins Orienteering Club. EVENT Budget Planner.</t>
  </si>
  <si>
    <t>Typical event figures shown as an example</t>
  </si>
  <si>
    <t>Number of senior participants expected =</t>
  </si>
  <si>
    <t>Number of junior participants expected =</t>
  </si>
  <si>
    <t>Total Participants =</t>
  </si>
  <si>
    <t>Senior entry fee =</t>
  </si>
  <si>
    <t>Junior entry fee =</t>
  </si>
  <si>
    <t>BOF Levy No. participants</t>
  </si>
  <si>
    <t>WMOA</t>
  </si>
  <si>
    <t>Bof Levy calc 1</t>
  </si>
  <si>
    <t>Number of toilets needed</t>
  </si>
  <si>
    <t>Bof Levy calc 2</t>
  </si>
  <si>
    <t>Total</t>
  </si>
  <si>
    <t>Income</t>
  </si>
  <si>
    <t>Expenditure</t>
  </si>
  <si>
    <t>Surplus</t>
  </si>
  <si>
    <t>Entries</t>
  </si>
  <si>
    <t>Carpark</t>
  </si>
  <si>
    <t>Others</t>
  </si>
  <si>
    <t xml:space="preserve">Access </t>
  </si>
  <si>
    <t>Toilets</t>
  </si>
  <si>
    <t>Maps</t>
  </si>
  <si>
    <t>Planners</t>
  </si>
  <si>
    <t>Organiser</t>
  </si>
  <si>
    <t>Controller</t>
  </si>
  <si>
    <t>BOF</t>
  </si>
  <si>
    <t>Fee</t>
  </si>
  <si>
    <t>Exes</t>
  </si>
  <si>
    <t>Levy</t>
  </si>
  <si>
    <t>£</t>
  </si>
  <si>
    <t>Notes</t>
  </si>
  <si>
    <t>Others, covers generator, fuel and other miscellaneous costs that do occur. £100 put in for safety.</t>
  </si>
  <si>
    <t>Surplus hoped for</t>
  </si>
  <si>
    <t>Barry Houghton 09/03/2011</t>
  </si>
  <si>
    <t>50% of above entries</t>
  </si>
  <si>
    <t>75% of above entries</t>
  </si>
  <si>
    <t>Seniors on easy courses paying junior entry =</t>
  </si>
  <si>
    <t>Note helpers paying half price &amp; any non BOF extra fee both ignored for this budget planner</t>
  </si>
  <si>
    <t>Parking</t>
  </si>
  <si>
    <t>Fabian4</t>
  </si>
  <si>
    <t>updated John Embrey 5/6/2013</t>
  </si>
  <si>
    <t>BOF Levy set to £1 for everyone, for 2013.  WMOA calc left unchanged from the original.</t>
  </si>
  <si>
    <t>Adjust expected number of entrants, entry fees &amp; other costs (bright yellow) to see what effect it has on the Surplus. Fewer entries makes a big difference.</t>
  </si>
  <si>
    <t xml:space="preserve">Model above assumes fixed access &amp; parking fees; if appropriate replace with a formula based on number of entries. </t>
  </si>
  <si>
    <t>ONLY INPUT YELLOW FIELDS. REST ARE CALCULATED.</t>
  </si>
  <si>
    <t>Toilet cost each</t>
  </si>
  <si>
    <t>Parking set to zero above as often collected separately on arrival.</t>
  </si>
  <si>
    <t>The 2nd &amp; 3rd light Yellow rows are for comparison purposes, calculated from the first as 50% &amp; 75% of numbers. Variable costs change, others don't.</t>
  </si>
  <si>
    <t>Fabian4 = 5% of Entries for Fabian4 charges (if used).</t>
  </si>
  <si>
    <t>If Access fee known then put in correct figure, usually varies from Nil to £1000.</t>
  </si>
  <si>
    <t>For level B it would be nice to clear £1000 and preferably £1250.</t>
  </si>
  <si>
    <t>For level C old colour standard £300 to £400 is the target.</t>
  </si>
  <si>
    <t>For SEE and WEE etc the object is to at least break even and hopefully make a bit of money.</t>
  </si>
  <si>
    <t>Maps based on number of entrants times 30% and A3 maps at 55p each plus £20 set up. A4 would be a little cheaper.</t>
  </si>
  <si>
    <t>Toilets (Space Mobiles) based on minimum one plus one extra for every 100 entrants over 100. Urinal more expensive but replaces 2 normal.</t>
  </si>
  <si>
    <t>Planners, controllers and  organisers expenses mainly petrol (25p/mile) and drinks for finish. Estimate likely costs and input, (£50 used as example only).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</si>
</sst>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0" fillId="0" borderId="18" xfId="0" applyNumberFormat="1" applyBorder="1" applyAlignment="1">
      <alignment/>
    </xf>
    <xf numFmtId="2" fontId="0" fillId="2" borderId="19" xfId="0" applyNumberFormat="1" applyFill="1" applyBorder="1" applyAlignment="1" applyProtection="1">
      <alignment/>
      <protection locked="0"/>
    </xf>
    <xf numFmtId="2" fontId="0" fillId="2" borderId="20" xfId="0" applyNumberFormat="1" applyFont="1" applyFill="1" applyBorder="1" applyAlignment="1" applyProtection="1">
      <alignment/>
      <protection locked="0"/>
    </xf>
    <xf numFmtId="4" fontId="0" fillId="3" borderId="18" xfId="0" applyNumberFormat="1" applyFill="1" applyBorder="1" applyAlignment="1" applyProtection="1">
      <alignment/>
      <protection locked="0"/>
    </xf>
    <xf numFmtId="4" fontId="0" fillId="3" borderId="19" xfId="0" applyNumberFormat="1" applyFill="1" applyBorder="1" applyAlignment="1" applyProtection="1">
      <alignment/>
      <protection locked="0"/>
    </xf>
    <xf numFmtId="4" fontId="0" fillId="3" borderId="20" xfId="0" applyNumberFormat="1" applyFill="1" applyBorder="1" applyAlignment="1" applyProtection="1">
      <alignment/>
      <protection locked="0"/>
    </xf>
    <xf numFmtId="4" fontId="0" fillId="3" borderId="21" xfId="0" applyNumberFormat="1" applyFill="1" applyBorder="1" applyAlignment="1" applyProtection="1">
      <alignment/>
      <protection locked="0"/>
    </xf>
    <xf numFmtId="4" fontId="0" fillId="3" borderId="22" xfId="0" applyNumberFormat="1" applyFill="1" applyBorder="1" applyAlignment="1" applyProtection="1">
      <alignment/>
      <protection locked="0"/>
    </xf>
    <xf numFmtId="4" fontId="0" fillId="3" borderId="23" xfId="0" applyNumberFormat="1" applyFill="1" applyBorder="1" applyAlignment="1" applyProtection="1">
      <alignment/>
      <protection locked="0"/>
    </xf>
    <xf numFmtId="4" fontId="0" fillId="3" borderId="24" xfId="0" applyNumberFormat="1" applyFill="1" applyBorder="1" applyAlignment="1" applyProtection="1">
      <alignment/>
      <protection locked="0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Alignment="1">
      <alignment horizontal="right"/>
    </xf>
    <xf numFmtId="2" fontId="0" fillId="4" borderId="19" xfId="0" applyNumberFormat="1" applyFill="1" applyBorder="1" applyAlignment="1" applyProtection="1">
      <alignment/>
      <protection locked="0"/>
    </xf>
    <xf numFmtId="2" fontId="0" fillId="5" borderId="19" xfId="0" applyNumberFormat="1" applyFill="1" applyBorder="1" applyAlignment="1">
      <alignment/>
    </xf>
    <xf numFmtId="2" fontId="0" fillId="5" borderId="0" xfId="0" applyNumberFormat="1" applyFill="1" applyAlignment="1">
      <alignment/>
    </xf>
    <xf numFmtId="2" fontId="0" fillId="5" borderId="20" xfId="0" applyNumberFormat="1" applyFill="1" applyBorder="1" applyAlignment="1">
      <alignment/>
    </xf>
    <xf numFmtId="4" fontId="0" fillId="0" borderId="18" xfId="0" applyNumberFormat="1" applyFill="1" applyBorder="1" applyAlignment="1" applyProtection="1">
      <alignment/>
      <protection locked="0"/>
    </xf>
    <xf numFmtId="4" fontId="0" fillId="0" borderId="19" xfId="0" applyNumberFormat="1" applyFill="1" applyBorder="1" applyAlignment="1" applyProtection="1">
      <alignment/>
      <protection locked="0"/>
    </xf>
    <xf numFmtId="4" fontId="0" fillId="0" borderId="20" xfId="0" applyNumberFormat="1" applyFill="1" applyBorder="1" applyAlignment="1" applyProtection="1">
      <alignment/>
      <protection locked="0"/>
    </xf>
    <xf numFmtId="0" fontId="0" fillId="6" borderId="0" xfId="0" applyFill="1" applyAlignment="1">
      <alignment/>
    </xf>
    <xf numFmtId="0" fontId="1" fillId="0" borderId="0" xfId="0" applyFont="1" applyAlignment="1">
      <alignment horizontal="right"/>
    </xf>
    <xf numFmtId="0" fontId="0" fillId="6" borderId="0" xfId="0" applyNumberForma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workbookViewId="0" topLeftCell="A1">
      <selection activeCell="B36" sqref="B36"/>
    </sheetView>
  </sheetViews>
  <sheetFormatPr defaultColWidth="9.140625" defaultRowHeight="12.75"/>
  <cols>
    <col min="4" max="4" width="11.57421875" style="0" customWidth="1"/>
    <col min="16" max="16" width="2.00390625" style="0" customWidth="1"/>
  </cols>
  <sheetData>
    <row r="1" ht="12.75">
      <c r="A1" s="1" t="s">
        <v>0</v>
      </c>
    </row>
    <row r="2" ht="12.75">
      <c r="D2" s="1" t="s">
        <v>44</v>
      </c>
    </row>
    <row r="3" ht="12.75">
      <c r="C3" s="2" t="s">
        <v>1</v>
      </c>
    </row>
    <row r="4" spans="4:12" ht="12.75">
      <c r="D4" s="3" t="s">
        <v>2</v>
      </c>
      <c r="E4" s="4">
        <v>200</v>
      </c>
      <c r="F4" s="4"/>
      <c r="L4" s="5"/>
    </row>
    <row r="5" spans="4:12" ht="12.75">
      <c r="D5" s="47" t="s">
        <v>36</v>
      </c>
      <c r="E5" s="4">
        <v>20</v>
      </c>
      <c r="F5" s="4"/>
      <c r="L5" s="5"/>
    </row>
    <row r="6" spans="4:6" ht="12.75">
      <c r="D6" s="3" t="s">
        <v>3</v>
      </c>
      <c r="E6" s="4">
        <v>30</v>
      </c>
      <c r="F6" s="4"/>
    </row>
    <row r="7" spans="4:6" ht="12.75">
      <c r="D7" s="3" t="s">
        <v>4</v>
      </c>
      <c r="E7" s="6">
        <f>SUM(E4:E6)</f>
        <v>250</v>
      </c>
      <c r="F7" s="6"/>
    </row>
    <row r="8" spans="4:14" ht="12.75">
      <c r="D8" s="3" t="s">
        <v>5</v>
      </c>
      <c r="E8" s="4">
        <v>8</v>
      </c>
      <c r="F8" s="4"/>
      <c r="G8" t="s">
        <v>37</v>
      </c>
      <c r="N8" s="7"/>
    </row>
    <row r="9" spans="4:13" ht="12.75">
      <c r="D9" s="3" t="s">
        <v>6</v>
      </c>
      <c r="E9" s="4">
        <v>3</v>
      </c>
      <c r="F9" s="4"/>
      <c r="I9" s="8" t="s">
        <v>7</v>
      </c>
      <c r="J9" s="9"/>
      <c r="K9" s="9"/>
      <c r="L9" s="9">
        <f>E7</f>
        <v>250</v>
      </c>
      <c r="M9" s="10" t="s">
        <v>8</v>
      </c>
    </row>
    <row r="10" spans="9:13" ht="12.75">
      <c r="I10" s="11"/>
      <c r="J10" s="12" t="s">
        <v>9</v>
      </c>
      <c r="K10" s="13"/>
      <c r="L10" s="13"/>
      <c r="M10" s="14">
        <f>IF(E4&gt;65,((E4-65)*0.5),0)</f>
        <v>67.5</v>
      </c>
    </row>
    <row r="11" spans="3:13" ht="12.75">
      <c r="C11" s="56" t="s">
        <v>10</v>
      </c>
      <c r="D11" s="57">
        <f>INT((E7+100)/100)</f>
        <v>3</v>
      </c>
      <c r="I11" s="11"/>
      <c r="J11" s="12" t="s">
        <v>11</v>
      </c>
      <c r="L11" s="7"/>
      <c r="M11" s="14">
        <f>IF((E4&gt;210),((E4-210)*0.5),0)</f>
        <v>0</v>
      </c>
    </row>
    <row r="12" spans="3:13" ht="12.75">
      <c r="C12" s="47" t="s">
        <v>45</v>
      </c>
      <c r="D12" s="55">
        <v>55</v>
      </c>
      <c r="I12" s="15"/>
      <c r="J12" s="16"/>
      <c r="K12" s="17" t="s">
        <v>12</v>
      </c>
      <c r="L12" s="17">
        <f>L9*1</f>
        <v>250</v>
      </c>
      <c r="M12" s="18">
        <f>M10+M11</f>
        <v>67.5</v>
      </c>
    </row>
    <row r="14" spans="1:15" ht="12.75">
      <c r="A14" s="45" t="s">
        <v>13</v>
      </c>
      <c r="B14" s="45"/>
      <c r="C14" s="45"/>
      <c r="D14" s="46" t="s">
        <v>14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19" t="s">
        <v>15</v>
      </c>
    </row>
    <row r="15" spans="1:15" s="44" customFormat="1" ht="12.75">
      <c r="A15" s="38" t="s">
        <v>16</v>
      </c>
      <c r="B15" s="39" t="s">
        <v>17</v>
      </c>
      <c r="C15" s="40" t="s">
        <v>18</v>
      </c>
      <c r="D15" s="41" t="s">
        <v>19</v>
      </c>
      <c r="E15" s="42" t="s">
        <v>39</v>
      </c>
      <c r="F15" s="42" t="s">
        <v>38</v>
      </c>
      <c r="G15" s="39" t="s">
        <v>20</v>
      </c>
      <c r="H15" s="39" t="s">
        <v>21</v>
      </c>
      <c r="I15" s="39" t="s">
        <v>22</v>
      </c>
      <c r="J15" s="39" t="s">
        <v>23</v>
      </c>
      <c r="K15" s="39" t="s">
        <v>24</v>
      </c>
      <c r="L15" s="39" t="s">
        <v>25</v>
      </c>
      <c r="M15" s="39" t="s">
        <v>8</v>
      </c>
      <c r="N15" s="40" t="s">
        <v>18</v>
      </c>
      <c r="O15" s="43"/>
    </row>
    <row r="16" spans="1:15" ht="12.75">
      <c r="A16" s="20"/>
      <c r="B16" s="21"/>
      <c r="C16" s="22"/>
      <c r="D16" s="23" t="s">
        <v>26</v>
      </c>
      <c r="E16" s="21"/>
      <c r="F16" s="21"/>
      <c r="G16" s="21"/>
      <c r="H16" s="21"/>
      <c r="I16" s="21" t="s">
        <v>27</v>
      </c>
      <c r="J16" s="21" t="s">
        <v>27</v>
      </c>
      <c r="K16" s="21" t="s">
        <v>27</v>
      </c>
      <c r="L16" s="21" t="s">
        <v>28</v>
      </c>
      <c r="M16" s="21" t="s">
        <v>28</v>
      </c>
      <c r="N16" s="22"/>
      <c r="O16" s="22"/>
    </row>
    <row r="17" spans="1:15" ht="12.75">
      <c r="A17" s="24" t="s">
        <v>29</v>
      </c>
      <c r="B17" s="25" t="s">
        <v>29</v>
      </c>
      <c r="C17" s="26" t="s">
        <v>29</v>
      </c>
      <c r="D17" s="27" t="s">
        <v>29</v>
      </c>
      <c r="E17" s="25" t="s">
        <v>29</v>
      </c>
      <c r="F17" s="25"/>
      <c r="G17" s="25" t="s">
        <v>29</v>
      </c>
      <c r="H17" s="25" t="s">
        <v>29</v>
      </c>
      <c r="I17" s="25" t="s">
        <v>29</v>
      </c>
      <c r="J17" s="25" t="s">
        <v>29</v>
      </c>
      <c r="K17" s="25" t="s">
        <v>29</v>
      </c>
      <c r="L17" s="25" t="s">
        <v>29</v>
      </c>
      <c r="M17" s="25" t="s">
        <v>29</v>
      </c>
      <c r="N17" s="26" t="s">
        <v>29</v>
      </c>
      <c r="O17" s="26" t="s">
        <v>29</v>
      </c>
    </row>
    <row r="18" spans="1:15" ht="12.75">
      <c r="A18" s="28">
        <f>(E4*E8)+(E5*E9)+(E6*E9)</f>
        <v>1750</v>
      </c>
      <c r="B18" s="29"/>
      <c r="C18" s="30"/>
      <c r="D18" s="29">
        <v>300</v>
      </c>
      <c r="E18" s="48">
        <f>A18*0.05</f>
        <v>87.5</v>
      </c>
      <c r="F18" s="29">
        <v>0</v>
      </c>
      <c r="G18" s="49">
        <f>D11*D12</f>
        <v>165</v>
      </c>
      <c r="H18" s="49">
        <f>(E7*1.3*0.55)+20</f>
        <v>198.75000000000003</v>
      </c>
      <c r="I18" s="29">
        <v>50</v>
      </c>
      <c r="J18" s="29">
        <v>50</v>
      </c>
      <c r="K18" s="29">
        <v>50</v>
      </c>
      <c r="L18" s="50">
        <f>L12</f>
        <v>250</v>
      </c>
      <c r="M18" s="49">
        <f>M12</f>
        <v>67.5</v>
      </c>
      <c r="N18" s="51">
        <v>100</v>
      </c>
      <c r="O18" s="51">
        <f>SUM(A18:C18)-SUM(D18:N18)</f>
        <v>431.25</v>
      </c>
    </row>
    <row r="19" spans="1:15" s="5" customFormat="1" ht="12.75">
      <c r="A19" s="52"/>
      <c r="B19" s="53"/>
      <c r="C19" s="54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4"/>
      <c r="O19" s="54"/>
    </row>
    <row r="20" spans="1:17" ht="12.75">
      <c r="A20" s="31">
        <f>A18*0.5</f>
        <v>875</v>
      </c>
      <c r="B20" s="32"/>
      <c r="C20" s="33"/>
      <c r="D20" s="32">
        <f>D18</f>
        <v>300</v>
      </c>
      <c r="E20" s="32">
        <f>A20*0.05</f>
        <v>43.75</v>
      </c>
      <c r="F20" s="32">
        <f>F18</f>
        <v>0</v>
      </c>
      <c r="G20" s="32">
        <f>(INT(((E7/2)+100)/100))*D12</f>
        <v>110</v>
      </c>
      <c r="H20" s="32">
        <f>H18*0.5</f>
        <v>99.37500000000001</v>
      </c>
      <c r="I20" s="32">
        <f aca="true" t="shared" si="0" ref="I20:K22">I18</f>
        <v>50</v>
      </c>
      <c r="J20" s="32">
        <f t="shared" si="0"/>
        <v>50</v>
      </c>
      <c r="K20" s="32">
        <f t="shared" si="0"/>
        <v>50</v>
      </c>
      <c r="L20" s="31">
        <f>L18*0.5</f>
        <v>125</v>
      </c>
      <c r="M20" s="31">
        <f>M18*0.5</f>
        <v>33.75</v>
      </c>
      <c r="N20" s="32">
        <f>N18</f>
        <v>100</v>
      </c>
      <c r="O20" s="51">
        <f>SUM(A20:C20)-SUM(D20:N20)</f>
        <v>-86.875</v>
      </c>
      <c r="Q20" t="s">
        <v>34</v>
      </c>
    </row>
    <row r="21" spans="1:15" s="5" customFormat="1" ht="12.75">
      <c r="A21" s="52"/>
      <c r="B21" s="53"/>
      <c r="C21" s="54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4"/>
      <c r="O21" s="54"/>
    </row>
    <row r="22" spans="1:17" ht="12.75">
      <c r="A22" s="34">
        <f>A18*0.75</f>
        <v>1312.5</v>
      </c>
      <c r="B22" s="35"/>
      <c r="C22" s="36"/>
      <c r="D22" s="35">
        <f>D18</f>
        <v>300</v>
      </c>
      <c r="E22" s="32">
        <f>A22*0.05</f>
        <v>65.625</v>
      </c>
      <c r="F22" s="32">
        <f>F20</f>
        <v>0</v>
      </c>
      <c r="G22" s="32">
        <f>(INT(((E7/2)+100)/100))*D12</f>
        <v>110</v>
      </c>
      <c r="H22" s="37">
        <f>H18*0.75</f>
        <v>149.06250000000003</v>
      </c>
      <c r="I22" s="32">
        <f t="shared" si="0"/>
        <v>50</v>
      </c>
      <c r="J22" s="32">
        <f t="shared" si="0"/>
        <v>50</v>
      </c>
      <c r="K22" s="32">
        <f t="shared" si="0"/>
        <v>50</v>
      </c>
      <c r="L22" s="35">
        <f>L18*0.75</f>
        <v>187.5</v>
      </c>
      <c r="M22" s="35">
        <f>M18*0.75</f>
        <v>50.625</v>
      </c>
      <c r="N22" s="36">
        <f>N18</f>
        <v>100</v>
      </c>
      <c r="O22" s="51">
        <f>SUM(A22:C22)-SUM(D22:N22)</f>
        <v>199.6875</v>
      </c>
      <c r="Q22" t="s">
        <v>35</v>
      </c>
    </row>
    <row r="25" spans="1:2" ht="12.75">
      <c r="A25" s="1" t="s">
        <v>30</v>
      </c>
      <c r="B25" t="s">
        <v>42</v>
      </c>
    </row>
    <row r="26" spans="1:2" ht="12.75">
      <c r="A26" s="1"/>
      <c r="B26" t="s">
        <v>43</v>
      </c>
    </row>
    <row r="27" spans="1:2" ht="12.75">
      <c r="A27" s="1"/>
      <c r="B27" t="s">
        <v>46</v>
      </c>
    </row>
    <row r="28" spans="1:2" ht="12.75">
      <c r="A28" s="1"/>
      <c r="B28" t="s">
        <v>47</v>
      </c>
    </row>
    <row r="29" spans="1:2" ht="12.75">
      <c r="A29" s="1"/>
      <c r="B29" t="s">
        <v>48</v>
      </c>
    </row>
    <row r="30" ht="12.75">
      <c r="B30" t="s">
        <v>49</v>
      </c>
    </row>
    <row r="31" ht="12.75">
      <c r="B31" t="s">
        <v>53</v>
      </c>
    </row>
    <row r="32" ht="12.75">
      <c r="B32" t="s">
        <v>54</v>
      </c>
    </row>
    <row r="33" ht="12.75">
      <c r="B33" t="s">
        <v>31</v>
      </c>
    </row>
    <row r="34" ht="12.75">
      <c r="B34" t="s">
        <v>41</v>
      </c>
    </row>
    <row r="35" ht="12.75">
      <c r="B35" t="s">
        <v>55</v>
      </c>
    </row>
    <row r="37" ht="12.75">
      <c r="A37" s="1" t="s">
        <v>32</v>
      </c>
    </row>
    <row r="38" ht="12.75">
      <c r="B38" t="s">
        <v>50</v>
      </c>
    </row>
    <row r="39" ht="12.75">
      <c r="B39" t="s">
        <v>51</v>
      </c>
    </row>
    <row r="40" ht="12.75">
      <c r="B40" t="s">
        <v>52</v>
      </c>
    </row>
    <row r="41" ht="12.75">
      <c r="M41" t="s">
        <v>33</v>
      </c>
    </row>
    <row r="42" ht="12.75">
      <c r="M42" t="s">
        <v>40</v>
      </c>
    </row>
  </sheetData>
  <sheetProtection/>
  <mergeCells count="2">
    <mergeCell ref="A14:C14"/>
    <mergeCell ref="D14:N1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cart</cp:lastModifiedBy>
  <dcterms:created xsi:type="dcterms:W3CDTF">2011-03-10T19:44:30Z</dcterms:created>
  <dcterms:modified xsi:type="dcterms:W3CDTF">2013-06-05T13:35:24Z</dcterms:modified>
  <cp:category/>
  <cp:version/>
  <cp:contentType/>
  <cp:contentStatus/>
</cp:coreProperties>
</file>